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ves Kazemi\kDrive2\ENV-462_UGBI\20 RAINWATER MANAGEMENT\2024.03.11_Green Street\3_Exercice &amp; Sub-project\"/>
    </mc:Choice>
  </mc:AlternateContent>
  <xr:revisionPtr revIDLastSave="0" documentId="13_ncr:1_{9CC1E27E-3381-4972-A9D0-D95C9A7C2745}" xr6:coauthVersionLast="47" xr6:coauthVersionMax="47" xr10:uidLastSave="{00000000-0000-0000-0000-000000000000}"/>
  <bookViews>
    <workbookView xWindow="22932" yWindow="-36" windowWidth="23256" windowHeight="12456" xr2:uid="{00000000-000D-0000-FFFF-FFFF00000000}"/>
  </bookViews>
  <sheets>
    <sheet name="CalculRetention" sheetId="2" r:id="rId1"/>
    <sheet name="Feuil1" sheetId="1" state="hidden" r:id="rId2"/>
  </sheets>
  <definedNames>
    <definedName name="EURaccRP">#REF!</definedName>
    <definedName name="_xlnm.Print_Titles" localSheetId="0">CalculRetention!$2:$6</definedName>
    <definedName name="ListeA">Feuil1!$C$5:$C$11</definedName>
    <definedName name="ListeB">Feuil1!$G$5:$G$12</definedName>
    <definedName name="ListeC">Feuil1!$C$16:$C$21</definedName>
    <definedName name="ListeD">Feuil1!$G$16:$G$26</definedName>
    <definedName name="ListeF">Feuil1!$K$17:$K$19</definedName>
    <definedName name="TaxeEP">#REF!</definedName>
    <definedName name="TaxeEU">#REF!</definedName>
    <definedName name="TypeProjet">Feuil1!$K$11:$K$13</definedName>
    <definedName name="_xlnm.Print_Area" localSheetId="0">CalculRetention!$A$1:$I$81</definedName>
    <definedName name="_xlnm.Print_Area" localSheetId="1">Feuil1!$B$2:$M$57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E57" i="2" l="1"/>
  <c r="D61" i="2" s="1"/>
  <c r="D63" i="2" l="1"/>
  <c r="D73" i="2"/>
  <c r="L5" i="1" l="1"/>
  <c r="L6" i="1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44" i="2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F44" i="2" l="1"/>
  <c r="F25" i="2"/>
  <c r="F57" i="2" l="1"/>
  <c r="L4" i="1" l="1"/>
  <c r="L7" i="1" s="1"/>
  <c r="K16" i="1" s="1"/>
  <c r="D71" i="2"/>
  <c r="D57" i="2"/>
  <c r="K20" i="1" l="1"/>
  <c r="K19" i="1"/>
  <c r="K18" i="1"/>
  <c r="K17" i="1"/>
  <c r="D65" i="2" l="1"/>
</calcChain>
</file>

<file path=xl/sharedStrings.xml><?xml version="1.0" encoding="utf-8"?>
<sst xmlns="http://schemas.openxmlformats.org/spreadsheetml/2006/main" count="149" uniqueCount="91">
  <si>
    <t>Aire de jeu (revêtement imperméable)</t>
  </si>
  <si>
    <t>Toit plat avec gravier</t>
  </si>
  <si>
    <t>Tout-venant compacté</t>
  </si>
  <si>
    <t>Pavés</t>
  </si>
  <si>
    <t>Aménagements extérieurs</t>
  </si>
  <si>
    <t>Terrain de sport synthétique</t>
  </si>
  <si>
    <t>Terrain de sport en herbe</t>
  </si>
  <si>
    <t>Cr</t>
  </si>
  <si>
    <t>Accès, places et chemin</t>
  </si>
  <si>
    <t>Pavés filtrants ou pavés-gazon</t>
  </si>
  <si>
    <t>Aire de jeu (revêtement semi-perméable)</t>
  </si>
  <si>
    <t>Toiture avec rétention</t>
  </si>
  <si>
    <t>Toiture végétalisée (épaisseur 10-25 cm)</t>
  </si>
  <si>
    <t>Toiture végétalisée (épaisseur 25-50 cm)</t>
  </si>
  <si>
    <t>Toiture végétalisée (épaisseur &gt; 50 cm)</t>
  </si>
  <si>
    <t>Toit plat (revêtement imperméable)</t>
  </si>
  <si>
    <t>Toit incliné</t>
  </si>
  <si>
    <t>Toiture sans rétention</t>
  </si>
  <si>
    <t>Revêtement perméable (gravillons, copeaux)</t>
  </si>
  <si>
    <t>Route, parking et chemin (asphalte ou béton)</t>
  </si>
  <si>
    <t>Espace vert sur dalle (épaisseur &lt;= 10 cm)</t>
  </si>
  <si>
    <t>Espace vert sur dalle (épaisseur &gt; 50 cm)</t>
  </si>
  <si>
    <t>Espace vert sur dalle (épaisseur 25-50 cm)</t>
  </si>
  <si>
    <t>Espace vert sur dalle (épaisseur 10-25 cm)</t>
  </si>
  <si>
    <t>Espace vert pleine terre</t>
  </si>
  <si>
    <t>Liste A</t>
  </si>
  <si>
    <t>Liste B</t>
  </si>
  <si>
    <t>Liste C</t>
  </si>
  <si>
    <t>Liste D</t>
  </si>
  <si>
    <t>%</t>
  </si>
  <si>
    <t>Surface brute</t>
  </si>
  <si>
    <t>-</t>
  </si>
  <si>
    <t>Surface réduite</t>
  </si>
  <si>
    <t>Surfaces connectées</t>
  </si>
  <si>
    <t>Total</t>
  </si>
  <si>
    <t>Accès, places et chemins</t>
  </si>
  <si>
    <t>Aménagements extérieurs et divers</t>
  </si>
  <si>
    <t>Toiture végétalisée (épaisseur &lt; 10 cm)</t>
  </si>
  <si>
    <t>Contrainte de rejet :</t>
  </si>
  <si>
    <r>
      <t>m</t>
    </r>
    <r>
      <rPr>
        <vertAlign val="superscript"/>
        <sz val="12"/>
        <color theme="1"/>
        <rFont val="Arial"/>
        <family val="2"/>
      </rPr>
      <t>2</t>
    </r>
  </si>
  <si>
    <t>(Attribué par l'administration)</t>
  </si>
  <si>
    <t>REPUBLIQUE ET CANTON DE GENEVE</t>
  </si>
  <si>
    <t>Département de l'environnement, des transports et de l'agriculture</t>
  </si>
  <si>
    <t>DIRECTION GENERALE DE L'EAU</t>
  </si>
  <si>
    <t>Date :</t>
  </si>
  <si>
    <t>………………………….</t>
  </si>
  <si>
    <t>Signature :</t>
  </si>
  <si>
    <t>…………………………………</t>
  </si>
  <si>
    <t>Piscine</t>
  </si>
  <si>
    <t>PARAMETRES DE DIMENSIONNEMENT</t>
  </si>
  <si>
    <t>[l/s/ha]</t>
  </si>
  <si>
    <t>[ans]</t>
  </si>
  <si>
    <t>Temps de retour :</t>
  </si>
  <si>
    <t>Débit de sortie maximum :</t>
  </si>
  <si>
    <t>Débit de sortie spécifique maximum :</t>
  </si>
  <si>
    <t>Débit de sortie moyen :</t>
  </si>
  <si>
    <t>Débit de sortie spécifique moyen :</t>
  </si>
  <si>
    <t>Volume utile de rétention :</t>
  </si>
  <si>
    <t>[l/s*ha,red]</t>
  </si>
  <si>
    <r>
      <t>[m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]</t>
    </r>
  </si>
  <si>
    <t>REMARQUE(S)</t>
  </si>
  <si>
    <t>Surfaces du projet :</t>
  </si>
  <si>
    <t>Paramètres de dimensionnement :</t>
  </si>
  <si>
    <t>[l/s]</t>
  </si>
  <si>
    <t>Autorisation de construire N° :</t>
  </si>
  <si>
    <t>T =</t>
  </si>
  <si>
    <t>vred =</t>
  </si>
  <si>
    <t>Remarque :</t>
  </si>
  <si>
    <t>Parcelle(s) :</t>
  </si>
  <si>
    <t>Projet :</t>
  </si>
  <si>
    <t>Commune(s) :</t>
  </si>
  <si>
    <t>DIMENSIONNEMENT DES OUVRAGES DE GESTION DES EAUX A LA PARCELLE</t>
  </si>
  <si>
    <t>Toiture(s)</t>
  </si>
  <si>
    <r>
      <t xml:space="preserve">CARACTERISATION DES SURFACES </t>
    </r>
    <r>
      <rPr>
        <b/>
        <u/>
        <sz val="12"/>
        <color theme="1"/>
        <rFont val="Arial"/>
        <family val="2"/>
      </rPr>
      <t>CONNECTEES</t>
    </r>
  </si>
  <si>
    <t>Volume spécifique de rétention</t>
  </si>
  <si>
    <t>Valeurs caractéristiques</t>
  </si>
  <si>
    <t>DIMENSIONNEMENT</t>
  </si>
  <si>
    <t>Aide à la conception :</t>
  </si>
  <si>
    <t>http://ge.ch/eau/media/eau/files/fichiers/documents/gestion_quantitative_des_eaux_pluviales.pdf</t>
  </si>
  <si>
    <t>FORMULAIRE K03 - EVACUATION DES EAUX PLUVIALES</t>
  </si>
  <si>
    <t>Documents à fournir :</t>
  </si>
  <si>
    <t>Lors du dépôt de la requête en autorisation de construire, le présent formulaire</t>
  </si>
  <si>
    <t>doit être accompagné du formulaire K02 "Taxe unique de raccordement".</t>
  </si>
  <si>
    <t>Organe de régulation :</t>
  </si>
  <si>
    <t>[-]</t>
  </si>
  <si>
    <r>
      <t>Coefficient de sortie (</t>
    </r>
    <r>
      <rPr>
        <sz val="12"/>
        <color theme="1"/>
        <rFont val="Symbol"/>
        <family val="1"/>
        <charset val="2"/>
      </rPr>
      <t>a</t>
    </r>
    <r>
      <rPr>
        <sz val="12"/>
        <color theme="1"/>
        <rFont val="Arial Narrow"/>
        <family val="2"/>
      </rPr>
      <t>) de l'organe de régulation :</t>
    </r>
  </si>
  <si>
    <t>ENV-462</t>
  </si>
  <si>
    <t>Ecublens</t>
  </si>
  <si>
    <t>Esplanade du Learning Center (EPFL)</t>
  </si>
  <si>
    <t>1478</t>
  </si>
  <si>
    <t>Rainwater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</si>
</sst>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  <numFmt numFmtId="167" formatCode="0.0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2"/>
      <name val="Arial Narrow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165" fontId="4" fillId="2" borderId="4" xfId="1" applyNumberFormat="1" applyFont="1" applyFill="1" applyBorder="1" applyAlignment="1" applyProtection="1">
      <alignment vertical="center"/>
      <protection locked="0"/>
    </xf>
    <xf numFmtId="165" fontId="4" fillId="2" borderId="5" xfId="1" applyNumberFormat="1" applyFont="1" applyFill="1" applyBorder="1" applyAlignment="1" applyProtection="1">
      <alignment vertical="center"/>
      <protection locked="0"/>
    </xf>
    <xf numFmtId="165" fontId="4" fillId="2" borderId="6" xfId="1" applyNumberFormat="1" applyFont="1" applyFill="1" applyBorder="1" applyAlignment="1" applyProtection="1">
      <alignment vertical="center"/>
      <protection locked="0"/>
    </xf>
    <xf numFmtId="165" fontId="4" fillId="2" borderId="7" xfId="1" applyNumberFormat="1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65" fontId="4" fillId="2" borderId="3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right" vertical="center"/>
    </xf>
    <xf numFmtId="165" fontId="4" fillId="0" borderId="5" xfId="1" applyNumberFormat="1" applyFont="1" applyBorder="1" applyAlignment="1" applyProtection="1">
      <alignment horizontal="right" vertical="center"/>
    </xf>
    <xf numFmtId="165" fontId="4" fillId="0" borderId="10" xfId="1" applyNumberFormat="1" applyFont="1" applyBorder="1" applyAlignment="1" applyProtection="1">
      <alignment vertical="center"/>
    </xf>
    <xf numFmtId="165" fontId="4" fillId="0" borderId="6" xfId="1" applyNumberFormat="1" applyFont="1" applyBorder="1" applyAlignment="1" applyProtection="1">
      <alignment horizontal="right" vertical="center"/>
    </xf>
    <xf numFmtId="165" fontId="4" fillId="0" borderId="7" xfId="1" applyNumberFormat="1" applyFont="1" applyBorder="1" applyAlignment="1" applyProtection="1">
      <alignment horizontal="right" vertical="center"/>
    </xf>
    <xf numFmtId="165" fontId="4" fillId="0" borderId="11" xfId="1" applyNumberFormat="1" applyFont="1" applyBorder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5" fontId="4" fillId="0" borderId="16" xfId="1" applyNumberFormat="1" applyFont="1" applyBorder="1" applyAlignment="1" applyProtection="1">
      <alignment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 vertical="center"/>
    </xf>
    <xf numFmtId="165" fontId="4" fillId="0" borderId="8" xfId="0" applyNumberFormat="1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9" xfId="1" applyNumberFormat="1" applyFont="1" applyBorder="1" applyAlignment="1" applyProtection="1">
      <alignment vertical="center"/>
    </xf>
    <xf numFmtId="165" fontId="4" fillId="0" borderId="19" xfId="1" applyNumberFormat="1" applyFont="1" applyBorder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17" xfId="0" applyFont="1" applyBorder="1" applyAlignment="1">
      <alignment horizontal="left" vertical="center"/>
    </xf>
    <xf numFmtId="165" fontId="4" fillId="0" borderId="8" xfId="1" applyNumberFormat="1" applyFont="1" applyBorder="1" applyAlignment="1" applyProtection="1">
      <alignment horizontal="right" vertical="center"/>
    </xf>
    <xf numFmtId="165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4"/>
    </xf>
    <xf numFmtId="165" fontId="4" fillId="2" borderId="0" xfId="1" applyNumberFormat="1" applyFont="1" applyFill="1" applyBorder="1" applyAlignment="1" applyProtection="1">
      <alignment horizontal="right" vertical="center" indent="2"/>
      <protection locked="0"/>
    </xf>
    <xf numFmtId="165" fontId="4" fillId="2" borderId="0" xfId="1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vertical="center"/>
    </xf>
    <xf numFmtId="165" fontId="5" fillId="0" borderId="0" xfId="1" applyNumberFormat="1" applyFont="1" applyAlignment="1" applyProtection="1">
      <alignment vertical="center"/>
    </xf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1" applyFont="1" applyFill="1" applyProtection="1"/>
    <xf numFmtId="0" fontId="5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66" fontId="2" fillId="0" borderId="0" xfId="1" applyNumberFormat="1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166" fontId="2" fillId="0" borderId="1" xfId="1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167" fontId="15" fillId="0" borderId="0" xfId="0" applyNumberFormat="1" applyFont="1"/>
    <xf numFmtId="0" fontId="15" fillId="0" borderId="1" xfId="0" applyFont="1" applyBorder="1"/>
    <xf numFmtId="167" fontId="15" fillId="0" borderId="1" xfId="0" applyNumberFormat="1" applyFont="1" applyBorder="1"/>
    <xf numFmtId="164" fontId="5" fillId="0" borderId="0" xfId="1" applyFont="1" applyFill="1" applyAlignment="1" applyProtection="1">
      <alignment vertical="center"/>
    </xf>
    <xf numFmtId="164" fontId="6" fillId="3" borderId="0" xfId="1" applyFont="1" applyFill="1" applyAlignment="1" applyProtection="1">
      <alignment vertical="center"/>
    </xf>
    <xf numFmtId="165" fontId="5" fillId="0" borderId="0" xfId="1" applyNumberFormat="1" applyFont="1" applyFill="1" applyAlignment="1" applyProtection="1">
      <alignment vertical="center"/>
    </xf>
    <xf numFmtId="0" fontId="16" fillId="0" borderId="0" xfId="2" applyAlignment="1">
      <alignment vertical="center"/>
    </xf>
    <xf numFmtId="0" fontId="4" fillId="0" borderId="16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right" vertical="center" indent="1"/>
    </xf>
    <xf numFmtId="164" fontId="2" fillId="0" borderId="0" xfId="1" applyFont="1" applyFill="1" applyAlignment="1" applyProtection="1">
      <alignment vertical="center"/>
    </xf>
    <xf numFmtId="165" fontId="5" fillId="0" borderId="0" xfId="1" applyNumberFormat="1" applyFont="1" applyFill="1" applyAlignment="1" applyProtection="1">
      <alignment horizontal="left" vertical="center"/>
    </xf>
    <xf numFmtId="49" fontId="4" fillId="2" borderId="0" xfId="1" applyNumberFormat="1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238918</xdr:colOff>
      <xdr:row>0</xdr:row>
      <xdr:rowOff>0</xdr:rowOff>
    </xdr:from>
    <xdr:to>
      <xdr:col>0</xdr:col>
      <xdr:colOff>740568</xdr:colOff>
      <xdr:row>4</xdr:row>
      <xdr:rowOff>153598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18" y="0"/>
          <a:ext cx="501650" cy="86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.ch/eau/media/eau/files/fichiers/documents/gestion_quantitative_des_eaux_pluvial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H81"/>
  <sheetViews>
    <sheetView showGridLines="0" tabSelected="1" topLeftCell="A24" zoomScale="80" zoomScaleNormal="80" zoomScaleSheetLayoutView="70" zoomScalePageLayoutView="70" workbookViewId="0">
      <selection activeCell="K42" sqref="K42"/>
    </sheetView>
  </sheetViews>
  <sheetFormatPr baseColWidth="10" defaultColWidth="11.44140625" defaultRowHeight="15" x14ac:dyDescent="0.25"/>
  <cols>
    <col min="1" max="1" width="11.44140625" style="9"/>
    <col min="2" max="2" width="2.44140625" style="9" customWidth="1"/>
    <col min="3" max="3" width="54.6640625" style="9" customWidth="1"/>
    <col min="4" max="4" width="15.33203125" style="9" customWidth="1"/>
    <col min="5" max="5" width="17.33203125" style="9" customWidth="1"/>
    <col min="6" max="6" width="18.88671875" style="9" customWidth="1"/>
    <col min="7" max="7" width="25.5546875" style="9" customWidth="1"/>
    <col min="8" max="8" width="2.44140625" style="9" customWidth="1"/>
    <col min="9" max="16384" width="11.44140625" style="9"/>
  </cols>
  <sheetData>
    <row r="1" spans="1:8" ht="10.5" customHeight="1" x14ac:dyDescent="0.25"/>
    <row r="2" spans="1:8" x14ac:dyDescent="0.25">
      <c r="C2" s="34" t="s">
        <v>41</v>
      </c>
    </row>
    <row r="3" spans="1:8" x14ac:dyDescent="0.25">
      <c r="C3" s="34" t="s">
        <v>42</v>
      </c>
    </row>
    <row r="4" spans="1:8" ht="15.6" x14ac:dyDescent="0.25">
      <c r="C4" s="54" t="s">
        <v>43</v>
      </c>
    </row>
    <row r="5" spans="1:8" ht="17.399999999999999" x14ac:dyDescent="0.25">
      <c r="F5" s="10" t="s">
        <v>64</v>
      </c>
      <c r="G5" s="75" t="s">
        <v>86</v>
      </c>
      <c r="H5" s="75"/>
    </row>
    <row r="6" spans="1:8" ht="17.399999999999999" x14ac:dyDescent="0.25">
      <c r="C6" s="34"/>
      <c r="F6" s="10"/>
      <c r="G6" s="11" t="s">
        <v>40</v>
      </c>
    </row>
    <row r="7" spans="1:8" ht="12" customHeight="1" x14ac:dyDescent="0.25">
      <c r="G7" s="37"/>
    </row>
    <row r="8" spans="1:8" ht="17.399999999999999" x14ac:dyDescent="0.25">
      <c r="A8" s="53" t="s">
        <v>79</v>
      </c>
      <c r="G8" s="12"/>
    </row>
    <row r="9" spans="1:8" ht="5.25" customHeight="1" x14ac:dyDescent="0.25">
      <c r="G9" s="37"/>
    </row>
    <row r="10" spans="1:8" ht="17.399999999999999" x14ac:dyDescent="0.25">
      <c r="A10" s="44" t="s">
        <v>71</v>
      </c>
      <c r="G10" s="12"/>
    </row>
    <row r="11" spans="1:8" ht="8.25" customHeight="1" x14ac:dyDescent="0.25">
      <c r="C11" s="13"/>
      <c r="F11" s="14"/>
    </row>
    <row r="12" spans="1:8" ht="20.100000000000001" customHeight="1" x14ac:dyDescent="0.25">
      <c r="C12" s="39" t="s">
        <v>69</v>
      </c>
      <c r="D12" s="74" t="s">
        <v>90</v>
      </c>
      <c r="E12" s="74"/>
      <c r="F12" s="74"/>
      <c r="G12" s="74"/>
    </row>
    <row r="13" spans="1:8" ht="20.100000000000001" customHeight="1" x14ac:dyDescent="0.25">
      <c r="C13" s="39" t="s">
        <v>70</v>
      </c>
      <c r="D13" s="74" t="s">
        <v>87</v>
      </c>
      <c r="E13" s="74"/>
      <c r="F13" s="74"/>
      <c r="G13" s="74"/>
    </row>
    <row r="14" spans="1:8" ht="20.100000000000001" customHeight="1" x14ac:dyDescent="0.25">
      <c r="C14" s="39" t="s">
        <v>68</v>
      </c>
      <c r="D14" s="74" t="s">
        <v>89</v>
      </c>
      <c r="E14" s="74"/>
      <c r="F14" s="74"/>
      <c r="G14" s="74"/>
    </row>
    <row r="15" spans="1:8" ht="20.100000000000001" customHeight="1" x14ac:dyDescent="0.25">
      <c r="C15" s="39" t="s">
        <v>67</v>
      </c>
      <c r="D15" s="74" t="s">
        <v>88</v>
      </c>
      <c r="E15" s="74"/>
      <c r="F15" s="74"/>
      <c r="G15" s="74"/>
    </row>
    <row r="16" spans="1:8" ht="8.25" customHeight="1" x14ac:dyDescent="0.25">
      <c r="C16" s="13"/>
      <c r="F16" s="14"/>
    </row>
    <row r="17" spans="1:7" ht="20.100000000000001" customHeight="1" x14ac:dyDescent="0.25">
      <c r="A17" s="44" t="s">
        <v>49</v>
      </c>
      <c r="G17" s="37"/>
    </row>
    <row r="18" spans="1:7" ht="20.100000000000001" customHeight="1" x14ac:dyDescent="0.25">
      <c r="C18" s="39" t="s">
        <v>38</v>
      </c>
      <c r="D18" s="46">
        <v>20</v>
      </c>
      <c r="E18" s="9" t="s">
        <v>50</v>
      </c>
      <c r="G18" s="37"/>
    </row>
    <row r="19" spans="1:7" ht="20.100000000000001" customHeight="1" x14ac:dyDescent="0.25">
      <c r="C19" s="39" t="s">
        <v>52</v>
      </c>
      <c r="D19" s="45">
        <v>5</v>
      </c>
      <c r="E19" s="9" t="s">
        <v>51</v>
      </c>
      <c r="G19" s="37"/>
    </row>
    <row r="20" spans="1:7" ht="8.25" customHeight="1" x14ac:dyDescent="0.25">
      <c r="C20" s="13"/>
      <c r="F20" s="14"/>
    </row>
    <row r="21" spans="1:7" ht="20.100000000000001" customHeight="1" x14ac:dyDescent="0.25">
      <c r="A21" s="44" t="s">
        <v>73</v>
      </c>
      <c r="G21" s="37"/>
    </row>
    <row r="22" spans="1:7" ht="8.25" customHeight="1" thickBot="1" x14ac:dyDescent="0.3">
      <c r="C22" s="15"/>
      <c r="G22" s="37"/>
    </row>
    <row r="23" spans="1:7" ht="20.100000000000001" customHeight="1" thickTop="1" x14ac:dyDescent="0.25">
      <c r="C23" s="13" t="s">
        <v>72</v>
      </c>
      <c r="D23" s="71" t="s">
        <v>7</v>
      </c>
      <c r="E23" s="71" t="s">
        <v>30</v>
      </c>
      <c r="F23" s="71" t="s">
        <v>32</v>
      </c>
      <c r="G23" s="38"/>
    </row>
    <row r="24" spans="1:7" ht="20.100000000000001" customHeight="1" thickBot="1" x14ac:dyDescent="0.3">
      <c r="C24" s="15"/>
      <c r="D24" s="70" t="s">
        <v>29</v>
      </c>
      <c r="E24" s="70" t="s">
        <v>39</v>
      </c>
      <c r="F24" s="70" t="s">
        <v>39</v>
      </c>
      <c r="G24" s="38"/>
    </row>
    <row r="25" spans="1:7" ht="20.100000000000001" customHeight="1" thickTop="1" x14ac:dyDescent="0.25">
      <c r="C25" s="5" t="s">
        <v>16</v>
      </c>
      <c r="D25" s="16">
        <f>INDEX(Feuil1!$G$5:$H$12,MATCH(C25,ListeB,0),2)</f>
        <v>95</v>
      </c>
      <c r="E25" s="1">
        <v>0</v>
      </c>
      <c r="F25" s="35">
        <f>D25*0.01*E25</f>
        <v>0</v>
      </c>
    </row>
    <row r="26" spans="1:7" ht="20.100000000000001" customHeight="1" x14ac:dyDescent="0.25">
      <c r="C26" s="6" t="s">
        <v>15</v>
      </c>
      <c r="D26" s="17">
        <f>INDEX(Feuil1!$G$5:$H$12,MATCH(C26,ListeB,0),2)</f>
        <v>90</v>
      </c>
      <c r="E26" s="2">
        <v>0</v>
      </c>
      <c r="F26" s="36">
        <f t="shared" ref="F26:F31" si="0">D26*0.01*E26</f>
        <v>0</v>
      </c>
    </row>
    <row r="27" spans="1:7" ht="20.100000000000001" customHeight="1" x14ac:dyDescent="0.25">
      <c r="C27" s="6" t="s">
        <v>31</v>
      </c>
      <c r="D27" s="19">
        <f>INDEX(Feuil1!$G$5:$H$12,MATCH(C27,ListeB,0),2)</f>
        <v>0</v>
      </c>
      <c r="E27" s="3">
        <v>0</v>
      </c>
      <c r="F27" s="18">
        <f t="shared" si="0"/>
        <v>0</v>
      </c>
    </row>
    <row r="28" spans="1:7" ht="20.100000000000001" customHeight="1" x14ac:dyDescent="0.25">
      <c r="C28" s="6" t="s">
        <v>31</v>
      </c>
      <c r="D28" s="19">
        <f>INDEX(Feuil1!$G$5:$H$12,MATCH(C28,ListeB,0),2)</f>
        <v>0</v>
      </c>
      <c r="E28" s="3">
        <v>0</v>
      </c>
      <c r="F28" s="18">
        <f t="shared" si="0"/>
        <v>0</v>
      </c>
    </row>
    <row r="29" spans="1:7" ht="20.100000000000001" customHeight="1" x14ac:dyDescent="0.25">
      <c r="C29" s="6" t="s">
        <v>31</v>
      </c>
      <c r="D29" s="19">
        <f>INDEX(Feuil1!$G$5:$H$12,MATCH(C29,ListeB,0),2)</f>
        <v>0</v>
      </c>
      <c r="E29" s="3">
        <v>0</v>
      </c>
      <c r="F29" s="18">
        <f t="shared" si="0"/>
        <v>0</v>
      </c>
    </row>
    <row r="30" spans="1:7" ht="20.100000000000001" customHeight="1" x14ac:dyDescent="0.25">
      <c r="C30" s="6" t="s">
        <v>31</v>
      </c>
      <c r="D30" s="19">
        <f>INDEX(Feuil1!$G$5:$H$12,MATCH(C30,ListeB,0),2)</f>
        <v>0</v>
      </c>
      <c r="E30" s="3">
        <v>0</v>
      </c>
      <c r="F30" s="18">
        <f t="shared" si="0"/>
        <v>0</v>
      </c>
    </row>
    <row r="31" spans="1:7" ht="20.100000000000001" customHeight="1" thickBot="1" x14ac:dyDescent="0.3">
      <c r="C31" s="7" t="s">
        <v>31</v>
      </c>
      <c r="D31" s="20">
        <f>INDEX(Feuil1!$G$5:$H$12,MATCH(C31,ListeB,0),2)</f>
        <v>0</v>
      </c>
      <c r="E31" s="4">
        <v>0</v>
      </c>
      <c r="F31" s="21">
        <f t="shared" si="0"/>
        <v>0</v>
      </c>
    </row>
    <row r="32" spans="1:7" ht="20.100000000000001" customHeight="1" thickTop="1" thickBot="1" x14ac:dyDescent="0.3">
      <c r="C32" s="15"/>
    </row>
    <row r="33" spans="3:6" ht="20.100000000000001" customHeight="1" thickTop="1" x14ac:dyDescent="0.25">
      <c r="C33" s="13" t="s">
        <v>35</v>
      </c>
      <c r="D33" s="71" t="s">
        <v>7</v>
      </c>
      <c r="E33" s="71" t="s">
        <v>30</v>
      </c>
      <c r="F33" s="71" t="s">
        <v>32</v>
      </c>
    </row>
    <row r="34" spans="3:6" ht="20.100000000000001" customHeight="1" thickBot="1" x14ac:dyDescent="0.3">
      <c r="C34" s="15"/>
      <c r="D34" s="70" t="s">
        <v>29</v>
      </c>
      <c r="E34" s="70" t="s">
        <v>39</v>
      </c>
      <c r="F34" s="70" t="s">
        <v>39</v>
      </c>
    </row>
    <row r="35" spans="3:6" ht="20.100000000000001" customHeight="1" thickTop="1" x14ac:dyDescent="0.25">
      <c r="C35" s="5" t="s">
        <v>19</v>
      </c>
      <c r="D35" s="16">
        <f>INDEX(Feuil1!$C$16:$D$21,MATCH(C35,ListeC,0),2)</f>
        <v>90</v>
      </c>
      <c r="E35" s="1">
        <v>0</v>
      </c>
      <c r="F35" s="35">
        <f t="shared" ref="F35:F40" si="1">D35*0.01*E35</f>
        <v>0</v>
      </c>
    </row>
    <row r="36" spans="3:6" ht="20.100000000000001" customHeight="1" x14ac:dyDescent="0.25">
      <c r="C36" s="6" t="s">
        <v>18</v>
      </c>
      <c r="D36" s="17">
        <f>INDEX(Feuil1!$C$16:$D$21,MATCH(C36,ListeC,0),2)</f>
        <v>60</v>
      </c>
      <c r="E36" s="3">
        <v>0</v>
      </c>
      <c r="F36" s="36">
        <f t="shared" si="1"/>
        <v>0</v>
      </c>
    </row>
    <row r="37" spans="3:6" ht="20.100000000000001" customHeight="1" x14ac:dyDescent="0.25">
      <c r="C37" s="6" t="s">
        <v>18</v>
      </c>
      <c r="D37" s="19">
        <f>INDEX(Feuil1!$C$16:$D$21,MATCH(C37,ListeC,0),2)</f>
        <v>60</v>
      </c>
      <c r="E37" s="3">
        <v>0</v>
      </c>
      <c r="F37" s="18">
        <f t="shared" si="1"/>
        <v>0</v>
      </c>
    </row>
    <row r="38" spans="3:6" ht="20.100000000000001" customHeight="1" x14ac:dyDescent="0.25">
      <c r="C38" s="6" t="s">
        <v>31</v>
      </c>
      <c r="D38" s="19">
        <f>INDEX(Feuil1!$C$16:$D$21,MATCH(C38,ListeC,0),2)</f>
        <v>0</v>
      </c>
      <c r="E38" s="3">
        <v>0</v>
      </c>
      <c r="F38" s="18">
        <f t="shared" si="1"/>
        <v>0</v>
      </c>
    </row>
    <row r="39" spans="3:6" ht="20.100000000000001" customHeight="1" x14ac:dyDescent="0.25">
      <c r="C39" s="6" t="s">
        <v>31</v>
      </c>
      <c r="D39" s="19">
        <f>INDEX(Feuil1!$C$16:$D$21,MATCH(C39,ListeC,0),2)</f>
        <v>0</v>
      </c>
      <c r="E39" s="3">
        <v>0</v>
      </c>
      <c r="F39" s="18">
        <f t="shared" si="1"/>
        <v>0</v>
      </c>
    </row>
    <row r="40" spans="3:6" ht="20.100000000000001" customHeight="1" thickBot="1" x14ac:dyDescent="0.3">
      <c r="C40" s="7" t="s">
        <v>31</v>
      </c>
      <c r="D40" s="20">
        <f>INDEX(Feuil1!$C$16:$D$21,MATCH(C40,ListeC,0),2)</f>
        <v>0</v>
      </c>
      <c r="E40" s="4">
        <v>0</v>
      </c>
      <c r="F40" s="21">
        <f t="shared" si="1"/>
        <v>0</v>
      </c>
    </row>
    <row r="41" spans="3:6" ht="20.100000000000001" customHeight="1" thickTop="1" thickBot="1" x14ac:dyDescent="0.3">
      <c r="C41" s="15"/>
    </row>
    <row r="42" spans="3:6" ht="20.100000000000001" customHeight="1" thickTop="1" x14ac:dyDescent="0.25">
      <c r="C42" s="13" t="s">
        <v>36</v>
      </c>
      <c r="D42" s="71" t="s">
        <v>7</v>
      </c>
      <c r="E42" s="71" t="s">
        <v>30</v>
      </c>
      <c r="F42" s="71" t="s">
        <v>32</v>
      </c>
    </row>
    <row r="43" spans="3:6" ht="20.100000000000001" customHeight="1" thickBot="1" x14ac:dyDescent="0.3">
      <c r="C43" s="15"/>
      <c r="D43" s="70" t="s">
        <v>29</v>
      </c>
      <c r="E43" s="70" t="s">
        <v>39</v>
      </c>
      <c r="F43" s="70" t="s">
        <v>39</v>
      </c>
    </row>
    <row r="44" spans="3:6" ht="20.100000000000001" customHeight="1" thickTop="1" x14ac:dyDescent="0.25">
      <c r="C44" s="5" t="s">
        <v>24</v>
      </c>
      <c r="D44" s="16">
        <f>INDEX(Feuil1!$G$16:$H$27,MATCH(C44,ListeD,0),2)</f>
        <v>15</v>
      </c>
      <c r="E44" s="1">
        <v>0</v>
      </c>
      <c r="F44" s="35">
        <f>D44*0.01*E44</f>
        <v>0</v>
      </c>
    </row>
    <row r="45" spans="3:6" ht="20.100000000000001" customHeight="1" x14ac:dyDescent="0.25">
      <c r="C45" s="6" t="s">
        <v>22</v>
      </c>
      <c r="D45" s="17">
        <f>INDEX(Feuil1!$G$16:$H$27,MATCH(C45,ListeD,0),2)</f>
        <v>40</v>
      </c>
      <c r="E45" s="2">
        <v>0</v>
      </c>
      <c r="F45" s="36">
        <f t="shared" ref="F45:F53" si="2">D45*0.01*E45</f>
        <v>0</v>
      </c>
    </row>
    <row r="46" spans="3:6" ht="20.100000000000001" customHeight="1" x14ac:dyDescent="0.25">
      <c r="C46" s="6" t="s">
        <v>10</v>
      </c>
      <c r="D46" s="19">
        <f>INDEX(Feuil1!$G$16:$H$27,MATCH(C46,ListeD,0),2)</f>
        <v>60</v>
      </c>
      <c r="E46" s="3">
        <v>0</v>
      </c>
      <c r="F46" s="18">
        <f t="shared" si="2"/>
        <v>0</v>
      </c>
    </row>
    <row r="47" spans="3:6" ht="20.100000000000001" customHeight="1" x14ac:dyDescent="0.25">
      <c r="C47" s="6" t="s">
        <v>31</v>
      </c>
      <c r="D47" s="19">
        <f>INDEX(Feuil1!$G$16:$H$27,MATCH(C47,ListeD,0),2)</f>
        <v>0</v>
      </c>
      <c r="E47" s="3">
        <v>0</v>
      </c>
      <c r="F47" s="18">
        <f t="shared" si="2"/>
        <v>0</v>
      </c>
    </row>
    <row r="48" spans="3:6" ht="20.100000000000001" customHeight="1" x14ac:dyDescent="0.25">
      <c r="C48" s="6" t="s">
        <v>31</v>
      </c>
      <c r="D48" s="19">
        <f>INDEX(Feuil1!$G$16:$H$27,MATCH(C48,ListeD,0),2)</f>
        <v>0</v>
      </c>
      <c r="E48" s="3">
        <v>0</v>
      </c>
      <c r="F48" s="18">
        <f t="shared" si="2"/>
        <v>0</v>
      </c>
    </row>
    <row r="49" spans="1:7" ht="20.100000000000001" customHeight="1" x14ac:dyDescent="0.25">
      <c r="C49" s="6" t="s">
        <v>31</v>
      </c>
      <c r="D49" s="19">
        <f>INDEX(Feuil1!$G$16:$H$27,MATCH(C49,ListeD,0),2)</f>
        <v>0</v>
      </c>
      <c r="E49" s="3">
        <v>0</v>
      </c>
      <c r="F49" s="18">
        <f t="shared" si="2"/>
        <v>0</v>
      </c>
    </row>
    <row r="50" spans="1:7" ht="20.100000000000001" customHeight="1" x14ac:dyDescent="0.25">
      <c r="C50" s="6" t="s">
        <v>31</v>
      </c>
      <c r="D50" s="19">
        <f>INDEX(Feuil1!$G$16:$H$27,MATCH(C50,ListeD,0),2)</f>
        <v>0</v>
      </c>
      <c r="E50" s="3">
        <v>0</v>
      </c>
      <c r="F50" s="18">
        <f t="shared" si="2"/>
        <v>0</v>
      </c>
    </row>
    <row r="51" spans="1:7" ht="20.100000000000001" customHeight="1" x14ac:dyDescent="0.25">
      <c r="C51" s="6" t="s">
        <v>31</v>
      </c>
      <c r="D51" s="19">
        <f>INDEX(Feuil1!$G$16:$H$27,MATCH(C51,ListeD,0),2)</f>
        <v>0</v>
      </c>
      <c r="E51" s="3">
        <v>0</v>
      </c>
      <c r="F51" s="18">
        <f t="shared" si="2"/>
        <v>0</v>
      </c>
    </row>
    <row r="52" spans="1:7" ht="20.100000000000001" customHeight="1" x14ac:dyDescent="0.25">
      <c r="C52" s="6" t="s">
        <v>31</v>
      </c>
      <c r="D52" s="19">
        <f>INDEX(Feuil1!$G$16:$H$27,MATCH(C52,ListeD,0),2)</f>
        <v>0</v>
      </c>
      <c r="E52" s="3">
        <v>0</v>
      </c>
      <c r="F52" s="18">
        <f t="shared" si="2"/>
        <v>0</v>
      </c>
    </row>
    <row r="53" spans="1:7" ht="20.100000000000001" customHeight="1" thickBot="1" x14ac:dyDescent="0.3">
      <c r="C53" s="7" t="s">
        <v>31</v>
      </c>
      <c r="D53" s="20">
        <f>INDEX(Feuil1!$G$16:$H$27,MATCH(C53,ListeD,0),2)</f>
        <v>0</v>
      </c>
      <c r="E53" s="8">
        <v>0</v>
      </c>
      <c r="F53" s="23">
        <f t="shared" si="2"/>
        <v>0</v>
      </c>
    </row>
    <row r="54" spans="1:7" ht="20.100000000000001" customHeight="1" thickTop="1" thickBot="1" x14ac:dyDescent="0.3">
      <c r="C54" s="15"/>
      <c r="D54" s="24"/>
      <c r="E54" s="22"/>
      <c r="F54" s="22"/>
    </row>
    <row r="55" spans="1:7" ht="20.100000000000001" customHeight="1" thickTop="1" x14ac:dyDescent="0.25">
      <c r="C55" s="13" t="s">
        <v>34</v>
      </c>
      <c r="D55" s="71" t="s">
        <v>7</v>
      </c>
      <c r="E55" s="71" t="s">
        <v>30</v>
      </c>
      <c r="F55" s="71" t="s">
        <v>32</v>
      </c>
    </row>
    <row r="56" spans="1:7" ht="20.100000000000001" customHeight="1" thickBot="1" x14ac:dyDescent="0.3">
      <c r="C56" s="15"/>
      <c r="D56" s="70" t="s">
        <v>29</v>
      </c>
      <c r="E56" s="70" t="s">
        <v>39</v>
      </c>
      <c r="F56" s="70" t="s">
        <v>39</v>
      </c>
    </row>
    <row r="57" spans="1:7" ht="20.100000000000001" customHeight="1" thickTop="1" thickBot="1" x14ac:dyDescent="0.3">
      <c r="C57" s="40" t="s">
        <v>33</v>
      </c>
      <c r="D57" s="41">
        <f>IF(E57=0,0,100*F57/E57)</f>
        <v>0</v>
      </c>
      <c r="E57" s="26">
        <f>SUM(E25:E31,E35:E40,E44:E53)</f>
        <v>0</v>
      </c>
      <c r="F57" s="42">
        <f>SUM(F25:F31,F35:F40,F44:F53)</f>
        <v>0</v>
      </c>
    </row>
    <row r="58" spans="1:7" ht="20.100000000000001" customHeight="1" thickTop="1" x14ac:dyDescent="0.25">
      <c r="G58" s="37"/>
    </row>
    <row r="59" spans="1:7" ht="15.6" x14ac:dyDescent="0.25">
      <c r="A59" s="44" t="s">
        <v>76</v>
      </c>
    </row>
    <row r="60" spans="1:7" ht="8.25" customHeight="1" x14ac:dyDescent="0.25"/>
    <row r="61" spans="1:7" ht="15.6" x14ac:dyDescent="0.25">
      <c r="C61" s="43" t="s">
        <v>53</v>
      </c>
      <c r="D61" s="66">
        <f>IF(AND(OR(ISBLANK($D$18),$D$18=0,ISBLANK($E$57),$E$57=0)),0,$D$18*$E$57*0.0001)</f>
        <v>0</v>
      </c>
      <c r="E61" s="52" t="s">
        <v>63</v>
      </c>
      <c r="F61" s="67"/>
    </row>
    <row r="62" spans="1:7" ht="8.25" customHeight="1" x14ac:dyDescent="0.25"/>
    <row r="63" spans="1:7" ht="15.6" x14ac:dyDescent="0.25">
      <c r="C63" s="43" t="s">
        <v>83</v>
      </c>
      <c r="D63" s="73" t="str">
        <f>IF($D$61=0," - ",IF(AND($D$61&gt;0,$D$61&lt;=10),"Vortex","Orifice calibré"))</f>
        <v xml:space="preserve"> - </v>
      </c>
      <c r="E63" s="13"/>
      <c r="F63" s="48"/>
    </row>
    <row r="64" spans="1:7" ht="8.25" customHeight="1" x14ac:dyDescent="0.25"/>
    <row r="65" spans="1:7" ht="18" x14ac:dyDescent="0.25">
      <c r="C65" s="43" t="s">
        <v>57</v>
      </c>
      <c r="D65" s="68">
        <f>IF(AND(OR(ISBLANK($D$19),$D$19=0)),0,$F$57*IF($D$19&lt;2,Feuil1!$K$16,IF(AND($D$19&gt;=2,$D$19&lt;5),Feuil1!$K$16+(((Feuil1!$K$17-Feuil1!$K$16)/3)*($D$19-2)),IF(AND($D$19&gt;=5,$D$19&lt;10),Feuil1!$K$17+(((Feuil1!$K$18-Feuil1!$K$17)/5)*($D$19-5)),IF(AND($D$19&gt;=10,$D$19&lt;20),Feuil1!$K$18+(((Feuil1!$K$19-Feuil1!$K$18)/10)*($D$19-10)),IF(AND($D$19&gt;=20,$D$19&lt;30),Feuil1!$K$19+(((Feuil1!$K$20-Feuil1!$K$19)/10)*($D$19-20)),Feuil1!$K$20)))))*0.0001)</f>
        <v>0</v>
      </c>
      <c r="E65" s="13" t="s">
        <v>59</v>
      </c>
      <c r="F65" s="48"/>
    </row>
    <row r="67" spans="1:7" ht="15.6" x14ac:dyDescent="0.25">
      <c r="A67" s="44" t="s">
        <v>60</v>
      </c>
    </row>
    <row r="68" spans="1:7" ht="8.25" customHeight="1" x14ac:dyDescent="0.25"/>
    <row r="69" spans="1:7" x14ac:dyDescent="0.25">
      <c r="C69" s="39" t="s">
        <v>62</v>
      </c>
      <c r="D69" s="9" t="str">
        <f>IF(OR(OR(ISBLANK($D$18),D18&lt;=0,$D$18="-"),OR(ISBLANK($D$19),$D$19&lt;=0,$D$19="-")),"Un ou des paramètres ne sont pas renseignés","-")</f>
        <v>-</v>
      </c>
    </row>
    <row r="70" spans="1:7" ht="8.25" customHeight="1" x14ac:dyDescent="0.25"/>
    <row r="71" spans="1:7" x14ac:dyDescent="0.25">
      <c r="C71" s="39" t="s">
        <v>61</v>
      </c>
      <c r="D71" s="9" t="str">
        <f>IF(OR(ISBLANK($E$57),$E$57=0,ISBLANK($F$57),$F$57=0),"Non ou partiellement renseignées","-")</f>
        <v>Non ou partiellement renseignées</v>
      </c>
      <c r="G71" s="47"/>
    </row>
    <row r="72" spans="1:7" ht="8.25" customHeight="1" x14ac:dyDescent="0.25"/>
    <row r="73" spans="1:7" x14ac:dyDescent="0.25">
      <c r="C73" s="39" t="s">
        <v>38</v>
      </c>
      <c r="D73" s="9" t="str">
        <f>IF(OR(OR(ISBLANK($E$57),$E$57=0),OR(ISBLANK($D$18),$D$18=0)),"Non calculée","-")</f>
        <v>Non calculée</v>
      </c>
    </row>
    <row r="74" spans="1:7" ht="8.25" customHeight="1" x14ac:dyDescent="0.25"/>
    <row r="75" spans="1:7" x14ac:dyDescent="0.25">
      <c r="C75" s="39" t="s">
        <v>77</v>
      </c>
      <c r="D75" s="69" t="s">
        <v>78</v>
      </c>
    </row>
    <row r="76" spans="1:7" ht="8.25" customHeight="1" x14ac:dyDescent="0.25"/>
    <row r="77" spans="1:7" x14ac:dyDescent="0.25">
      <c r="C77" s="39" t="s">
        <v>80</v>
      </c>
      <c r="D77" s="9" t="s">
        <v>81</v>
      </c>
    </row>
    <row r="78" spans="1:7" x14ac:dyDescent="0.25">
      <c r="C78" s="39"/>
      <c r="D78" s="9" t="s">
        <v>82</v>
      </c>
    </row>
    <row r="79" spans="1:7" x14ac:dyDescent="0.25">
      <c r="C79" s="39"/>
    </row>
    <row r="81" spans="3:7" x14ac:dyDescent="0.25">
      <c r="C81" s="25" t="s">
        <v>44</v>
      </c>
      <c r="D81" s="9" t="s">
        <v>45</v>
      </c>
      <c r="F81" s="25" t="s">
        <v>46</v>
      </c>
      <c r="G81" s="9" t="s">
        <v>47</v>
      </c>
    </row>
  </sheetData>
  <sheetProtection password="E05F" sheet="1" objects="1" scenarios="1"/>
  <mergeCells count="5">
    <mergeCell ref="D13:G13"/>
    <mergeCell ref="D14:G14"/>
    <mergeCell ref="D15:G15"/>
    <mergeCell ref="D12:G12"/>
    <mergeCell ref="G5:H5"/>
  </mergeCells>
  <dataValidations count="6">
    <dataValidation type="whole" operator="greaterThanOrEqual" allowBlank="1" showInputMessage="1" showErrorMessage="1" error="La valeur doit être un entier supérieur ou égal à 0" prompt="Introduire une valeur entière en m2" sqref="E44:E53 E25:E31 E35:E40" xr:uid="{00000000-0002-0000-0000-000000000000}">
      <formula1>0</formula1>
    </dataValidation>
    <dataValidation type="list" allowBlank="1" showInputMessage="1" showErrorMessage="1" error="Un élément de la liste doit être sélectionné" prompt="Sélectionner un type de surface dans la liste" sqref="C25:C31" xr:uid="{00000000-0002-0000-0000-000001000000}">
      <formula1>ListeB</formula1>
    </dataValidation>
    <dataValidation type="list" allowBlank="1" showInputMessage="1" showErrorMessage="1" error="Un élément de la liste doit être sélectionné" prompt="Sélectionner un type de surface dans la liste" sqref="C35:C40" xr:uid="{00000000-0002-0000-0000-000002000000}">
      <formula1>ListeC</formula1>
    </dataValidation>
    <dataValidation type="list" allowBlank="1" showInputMessage="1" showErrorMessage="1" error="Un élément de la liste doit être sélectionné" prompt="Sélectionner un type de surface dans la liste" sqref="C44:C53" xr:uid="{00000000-0002-0000-0000-000003000000}">
      <formula1>ListeD</formula1>
    </dataValidation>
    <dataValidation type="whole" allowBlank="1" showInputMessage="1" showErrorMessage="1" errorTitle="Temps de retour" error="Le temps de retour doit être compris entre 2 et 30 ans." promptTitle="Temps de retour" prompt="Le temps de retour doit être compris entre 2 et 30 ans" sqref="D19" xr:uid="{00000000-0002-0000-0000-000004000000}">
      <formula1>2</formula1>
      <formula2>30</formula2>
    </dataValidation>
    <dataValidation type="decimal" operator="greaterThan" allowBlank="1" showInputMessage="1" showErrorMessage="1" errorTitle="Contrainte de rejet" error="La valeur doit être supérieure à 0" sqref="D18" xr:uid="{00000000-0002-0000-0000-000005000000}">
      <formula1>0</formula1>
    </dataValidation>
  </dataValidations>
  <hyperlinks>
    <hyperlink ref="D75" r:id="rId1" xr:uid="{00000000-0004-0000-0000-000000000000}"/>
  </hyperlinks>
  <pageMargins left="0.70866141732283472" right="0" top="0.39370078740157483" bottom="0" header="0" footer="0.19685039370078741"/>
  <pageSetup paperSize="9" scale="5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B3:N58"/>
  <sheetViews>
    <sheetView showGridLines="0" topLeftCell="B1" workbookViewId="0">
      <selection activeCell="K25" sqref="K25"/>
    </sheetView>
  </sheetViews>
  <sheetFormatPr baseColWidth="10" defaultColWidth="11.44140625" defaultRowHeight="15.6" x14ac:dyDescent="0.3"/>
  <cols>
    <col min="1" max="1" width="7.5546875" style="29" customWidth="1"/>
    <col min="2" max="2" width="11.44140625" style="29"/>
    <col min="3" max="3" width="48.6640625" style="29" customWidth="1"/>
    <col min="4" max="4" width="6.88671875" style="29" customWidth="1"/>
    <col min="5" max="5" width="5.109375" style="29" customWidth="1"/>
    <col min="6" max="6" width="6.109375" style="29" customWidth="1"/>
    <col min="7" max="7" width="49.44140625" style="29" customWidth="1"/>
    <col min="8" max="8" width="11.44140625" style="29"/>
    <col min="9" max="9" width="5.6640625" style="29" customWidth="1"/>
    <col min="10" max="10" width="9.88671875" style="29" customWidth="1"/>
    <col min="11" max="11" width="35.33203125" style="29" customWidth="1"/>
    <col min="12" max="16384" width="11.44140625" style="29"/>
  </cols>
  <sheetData>
    <row r="3" spans="2:14" ht="16.2" thickBot="1" x14ac:dyDescent="0.35">
      <c r="B3" s="27" t="s">
        <v>25</v>
      </c>
      <c r="C3" s="28"/>
      <c r="D3" s="28"/>
      <c r="F3" s="27" t="s">
        <v>26</v>
      </c>
      <c r="G3" s="28"/>
      <c r="H3" s="28"/>
      <c r="J3" s="27" t="s">
        <v>75</v>
      </c>
      <c r="K3" s="28"/>
      <c r="L3" s="28"/>
      <c r="M3" s="28"/>
      <c r="N3" s="51"/>
    </row>
    <row r="4" spans="2:14" ht="16.8" thickTop="1" thickBot="1" x14ac:dyDescent="0.35">
      <c r="B4" s="30"/>
      <c r="C4" s="28" t="s">
        <v>11</v>
      </c>
      <c r="D4" s="30" t="s">
        <v>7</v>
      </c>
      <c r="F4" s="30"/>
      <c r="G4" s="28" t="s">
        <v>17</v>
      </c>
      <c r="H4" s="30" t="s">
        <v>7</v>
      </c>
      <c r="J4" s="55" t="s">
        <v>54</v>
      </c>
      <c r="L4" s="56">
        <f>IF(AND(OR(ISBLANK(CalculRetention!$D$61),CalculRetention!$D$61=0,ISBLANK(CalculRetention!$F$57),CalculRetention!$F$57=0)),0,CalculRetention!$D$61/(CalculRetention!$F$57*0.0001))</f>
        <v>0</v>
      </c>
      <c r="M4" s="57" t="s">
        <v>58</v>
      </c>
      <c r="N4" s="51"/>
    </row>
    <row r="5" spans="2:14" ht="16.2" thickTop="1" x14ac:dyDescent="0.3">
      <c r="B5" s="31">
        <v>0</v>
      </c>
      <c r="C5" s="29" t="s">
        <v>31</v>
      </c>
      <c r="D5" s="31">
        <v>0</v>
      </c>
      <c r="F5" s="31">
        <v>0</v>
      </c>
      <c r="G5" s="29" t="s">
        <v>31</v>
      </c>
      <c r="H5" s="32">
        <v>0</v>
      </c>
      <c r="J5" s="55" t="s">
        <v>85</v>
      </c>
      <c r="L5" s="72">
        <f>IF(CalculRetention!$D$61=0,0,IF(AND(CalculRetention!$D$61&gt;0,CalculRetention!$D$61&lt;=10),0.85,0.67))</f>
        <v>0</v>
      </c>
      <c r="M5" s="29" t="s">
        <v>84</v>
      </c>
    </row>
    <row r="6" spans="2:14" x14ac:dyDescent="0.3">
      <c r="B6" s="31">
        <v>1</v>
      </c>
      <c r="C6" s="29" t="s">
        <v>15</v>
      </c>
      <c r="D6" s="31">
        <v>90</v>
      </c>
      <c r="F6" s="31">
        <v>1</v>
      </c>
      <c r="G6" s="29" t="s">
        <v>16</v>
      </c>
      <c r="H6" s="32">
        <v>95</v>
      </c>
      <c r="J6" s="55" t="s">
        <v>55</v>
      </c>
      <c r="L6" s="56">
        <f>IF(AND(OR(ISBLANK(CalculRetention!$D$61),CalculRetention!$D$61=0,ISBLANK($L$5),$L$5=0)),0,$L$5*CalculRetention!$D$61)</f>
        <v>0</v>
      </c>
      <c r="M6" s="57" t="s">
        <v>63</v>
      </c>
    </row>
    <row r="7" spans="2:14" ht="16.2" thickBot="1" x14ac:dyDescent="0.35">
      <c r="B7" s="31">
        <v>2</v>
      </c>
      <c r="C7" s="29" t="s">
        <v>1</v>
      </c>
      <c r="D7" s="31">
        <v>80</v>
      </c>
      <c r="F7" s="31">
        <v>2</v>
      </c>
      <c r="G7" s="29" t="s">
        <v>15</v>
      </c>
      <c r="H7" s="31">
        <v>90</v>
      </c>
      <c r="J7" s="58" t="s">
        <v>56</v>
      </c>
      <c r="K7" s="28"/>
      <c r="L7" s="59">
        <f>IF(AND(OR(ISBLANK($L$4),$L$4=0,ISBLANK($L$5),$L$5=0)),0,$L$5*$L$4)</f>
        <v>0</v>
      </c>
      <c r="M7" s="60" t="s">
        <v>58</v>
      </c>
    </row>
    <row r="8" spans="2:14" ht="16.2" thickTop="1" x14ac:dyDescent="0.3">
      <c r="B8" s="31">
        <v>3</v>
      </c>
      <c r="C8" s="29" t="s">
        <v>37</v>
      </c>
      <c r="D8" s="31">
        <v>80</v>
      </c>
      <c r="F8" s="31">
        <v>3</v>
      </c>
      <c r="G8" s="29" t="s">
        <v>1</v>
      </c>
      <c r="H8" s="31">
        <v>80</v>
      </c>
    </row>
    <row r="9" spans="2:14" x14ac:dyDescent="0.3">
      <c r="B9" s="31">
        <v>4</v>
      </c>
      <c r="C9" s="29" t="s">
        <v>12</v>
      </c>
      <c r="D9" s="31">
        <v>65</v>
      </c>
      <c r="F9" s="31">
        <v>4</v>
      </c>
      <c r="G9" s="29" t="s">
        <v>37</v>
      </c>
      <c r="H9" s="31">
        <v>80</v>
      </c>
    </row>
    <row r="10" spans="2:14" x14ac:dyDescent="0.3">
      <c r="B10" s="31">
        <v>5</v>
      </c>
      <c r="C10" s="29" t="s">
        <v>13</v>
      </c>
      <c r="D10" s="31">
        <v>40</v>
      </c>
      <c r="F10" s="31">
        <v>5</v>
      </c>
      <c r="G10" s="29" t="s">
        <v>12</v>
      </c>
      <c r="H10" s="31">
        <v>65</v>
      </c>
    </row>
    <row r="11" spans="2:14" ht="16.2" thickBot="1" x14ac:dyDescent="0.35">
      <c r="B11" s="30">
        <v>6</v>
      </c>
      <c r="C11" s="28" t="s">
        <v>14</v>
      </c>
      <c r="D11" s="30">
        <v>15</v>
      </c>
      <c r="F11" s="31">
        <v>6</v>
      </c>
      <c r="G11" s="29" t="s">
        <v>13</v>
      </c>
      <c r="H11" s="31">
        <v>40</v>
      </c>
      <c r="J11" s="57"/>
    </row>
    <row r="12" spans="2:14" ht="16.8" thickTop="1" thickBot="1" x14ac:dyDescent="0.35">
      <c r="F12" s="30">
        <v>7</v>
      </c>
      <c r="G12" s="28" t="s">
        <v>14</v>
      </c>
      <c r="H12" s="30">
        <v>15</v>
      </c>
    </row>
    <row r="13" spans="2:14" ht="16.2" thickTop="1" x14ac:dyDescent="0.3"/>
    <row r="14" spans="2:14" ht="16.2" thickBot="1" x14ac:dyDescent="0.35">
      <c r="B14" s="27" t="s">
        <v>27</v>
      </c>
      <c r="C14" s="28"/>
      <c r="D14" s="30"/>
      <c r="F14" s="27" t="s">
        <v>28</v>
      </c>
      <c r="G14" s="28"/>
      <c r="H14" s="30"/>
      <c r="J14" s="27" t="s">
        <v>74</v>
      </c>
      <c r="K14" s="28"/>
    </row>
    <row r="15" spans="2:14" ht="16.8" thickTop="1" thickBot="1" x14ac:dyDescent="0.35">
      <c r="B15" s="30"/>
      <c r="C15" s="28" t="s">
        <v>8</v>
      </c>
      <c r="D15" s="30" t="s">
        <v>7</v>
      </c>
      <c r="F15" s="30"/>
      <c r="G15" s="33" t="s">
        <v>4</v>
      </c>
      <c r="H15" s="30" t="s">
        <v>7</v>
      </c>
      <c r="J15" s="61" t="s">
        <v>65</v>
      </c>
      <c r="K15" s="30" t="s">
        <v>66</v>
      </c>
    </row>
    <row r="16" spans="2:14" ht="16.2" thickTop="1" x14ac:dyDescent="0.3">
      <c r="B16" s="31">
        <v>0</v>
      </c>
      <c r="C16" s="29" t="s">
        <v>31</v>
      </c>
      <c r="D16" s="31">
        <v>0</v>
      </c>
      <c r="F16" s="31">
        <v>0</v>
      </c>
      <c r="G16" s="29" t="s">
        <v>31</v>
      </c>
      <c r="H16" s="31">
        <v>0</v>
      </c>
      <c r="J16" s="62">
        <v>2</v>
      </c>
      <c r="K16" s="63">
        <f>IF($L$7=0,0,684*($L$7^(-0.4975)))</f>
        <v>0</v>
      </c>
    </row>
    <row r="17" spans="2:11" x14ac:dyDescent="0.3">
      <c r="B17" s="31">
        <v>1</v>
      </c>
      <c r="C17" s="29" t="s">
        <v>19</v>
      </c>
      <c r="D17" s="31">
        <v>90</v>
      </c>
      <c r="F17" s="31">
        <v>1</v>
      </c>
      <c r="G17" s="29" t="s">
        <v>24</v>
      </c>
      <c r="H17" s="31">
        <v>15</v>
      </c>
      <c r="J17" s="62">
        <v>5</v>
      </c>
      <c r="K17" s="63">
        <f>IF($L$7=0,0,940*($L$7^(-0.4845)))</f>
        <v>0</v>
      </c>
    </row>
    <row r="18" spans="2:11" x14ac:dyDescent="0.3">
      <c r="B18" s="31">
        <v>2</v>
      </c>
      <c r="C18" s="29" t="s">
        <v>3</v>
      </c>
      <c r="D18" s="31">
        <v>80</v>
      </c>
      <c r="F18" s="31">
        <v>2</v>
      </c>
      <c r="G18" s="29" t="s">
        <v>20</v>
      </c>
      <c r="H18" s="31">
        <v>75</v>
      </c>
      <c r="J18" s="62">
        <v>10</v>
      </c>
      <c r="K18" s="63">
        <f>IF($L$7=0,0,1090*($L$7^(-0.4753)))</f>
        <v>0</v>
      </c>
    </row>
    <row r="19" spans="2:11" x14ac:dyDescent="0.3">
      <c r="B19" s="31">
        <v>3</v>
      </c>
      <c r="C19" s="29" t="s">
        <v>2</v>
      </c>
      <c r="D19" s="31">
        <v>65</v>
      </c>
      <c r="F19" s="31">
        <v>3</v>
      </c>
      <c r="G19" s="29" t="s">
        <v>23</v>
      </c>
      <c r="H19" s="31">
        <v>65</v>
      </c>
      <c r="J19" s="62">
        <v>20</v>
      </c>
      <c r="K19" s="63">
        <f>IF($L$7=0,0,1263*($L$7^(-0.4744)))</f>
        <v>0</v>
      </c>
    </row>
    <row r="20" spans="2:11" ht="16.2" thickBot="1" x14ac:dyDescent="0.35">
      <c r="B20" s="31">
        <v>4</v>
      </c>
      <c r="C20" s="29" t="s">
        <v>18</v>
      </c>
      <c r="D20" s="31">
        <v>60</v>
      </c>
      <c r="F20" s="31">
        <v>4</v>
      </c>
      <c r="G20" s="29" t="s">
        <v>22</v>
      </c>
      <c r="H20" s="31">
        <v>40</v>
      </c>
      <c r="J20" s="64">
        <v>30</v>
      </c>
      <c r="K20" s="65">
        <f>IF($L$7=0,0,1302*($L$7^(-0.4738)))</f>
        <v>0</v>
      </c>
    </row>
    <row r="21" spans="2:11" ht="16.8" thickTop="1" thickBot="1" x14ac:dyDescent="0.35">
      <c r="B21" s="30">
        <v>5</v>
      </c>
      <c r="C21" s="28" t="s">
        <v>9</v>
      </c>
      <c r="D21" s="30">
        <v>40</v>
      </c>
      <c r="F21" s="31">
        <v>5</v>
      </c>
      <c r="G21" s="29" t="s">
        <v>21</v>
      </c>
      <c r="H21" s="31">
        <v>15</v>
      </c>
    </row>
    <row r="22" spans="2:11" ht="16.2" thickTop="1" x14ac:dyDescent="0.3">
      <c r="F22" s="31">
        <v>6</v>
      </c>
      <c r="G22" s="29" t="s">
        <v>10</v>
      </c>
      <c r="H22" s="31">
        <v>60</v>
      </c>
    </row>
    <row r="23" spans="2:11" x14ac:dyDescent="0.3">
      <c r="F23" s="31">
        <v>7</v>
      </c>
      <c r="G23" s="29" t="s">
        <v>0</v>
      </c>
      <c r="H23" s="31">
        <v>80</v>
      </c>
    </row>
    <row r="24" spans="2:11" x14ac:dyDescent="0.3">
      <c r="F24" s="31">
        <v>8</v>
      </c>
      <c r="G24" s="29" t="s">
        <v>5</v>
      </c>
      <c r="H24" s="31">
        <v>90</v>
      </c>
    </row>
    <row r="25" spans="2:11" x14ac:dyDescent="0.3">
      <c r="F25" s="31">
        <v>9</v>
      </c>
      <c r="G25" s="29" t="s">
        <v>6</v>
      </c>
      <c r="H25" s="31">
        <v>65</v>
      </c>
    </row>
    <row r="26" spans="2:11" ht="16.2" thickBot="1" x14ac:dyDescent="0.35">
      <c r="F26" s="30">
        <v>10</v>
      </c>
      <c r="G26" s="28" t="s">
        <v>48</v>
      </c>
      <c r="H26" s="30">
        <v>90</v>
      </c>
    </row>
    <row r="27" spans="2:11" ht="16.2" thickTop="1" x14ac:dyDescent="0.3">
      <c r="F27" s="31"/>
      <c r="H27" s="31"/>
    </row>
    <row r="29" spans="2:11" x14ac:dyDescent="0.3">
      <c r="B29" s="49"/>
      <c r="D29" s="31"/>
      <c r="F29" s="49"/>
      <c r="H29" s="31"/>
    </row>
    <row r="30" spans="2:11" x14ac:dyDescent="0.3">
      <c r="B30" s="31"/>
      <c r="C30" s="50"/>
      <c r="D30" s="31"/>
      <c r="F30" s="31"/>
      <c r="G30" s="50"/>
      <c r="H30" s="31"/>
    </row>
    <row r="31" spans="2:11" x14ac:dyDescent="0.3">
      <c r="B31" s="31"/>
      <c r="D31" s="31"/>
      <c r="F31" s="31"/>
      <c r="H31" s="31"/>
    </row>
    <row r="32" spans="2:11" x14ac:dyDescent="0.3">
      <c r="B32" s="31"/>
      <c r="D32" s="31"/>
      <c r="F32" s="31"/>
      <c r="H32" s="31"/>
    </row>
    <row r="33" spans="2:8" x14ac:dyDescent="0.3">
      <c r="B33" s="31"/>
      <c r="D33" s="31"/>
      <c r="F33" s="31"/>
      <c r="H33" s="31"/>
    </row>
    <row r="34" spans="2:8" x14ac:dyDescent="0.3">
      <c r="B34" s="31"/>
      <c r="D34" s="31"/>
      <c r="F34" s="31"/>
      <c r="H34" s="31"/>
    </row>
    <row r="35" spans="2:8" x14ac:dyDescent="0.3">
      <c r="B35" s="31"/>
      <c r="D35" s="31"/>
      <c r="F35" s="31"/>
      <c r="H35" s="31"/>
    </row>
    <row r="36" spans="2:8" x14ac:dyDescent="0.3">
      <c r="B36" s="31"/>
      <c r="D36" s="31"/>
      <c r="F36" s="31"/>
      <c r="H36" s="31"/>
    </row>
    <row r="37" spans="2:8" x14ac:dyDescent="0.3">
      <c r="B37" s="31"/>
      <c r="D37" s="31"/>
      <c r="F37" s="31"/>
      <c r="H37" s="31"/>
    </row>
    <row r="38" spans="2:8" x14ac:dyDescent="0.3">
      <c r="B38" s="31"/>
      <c r="D38" s="31"/>
      <c r="F38" s="31"/>
      <c r="H38" s="31"/>
    </row>
    <row r="39" spans="2:8" x14ac:dyDescent="0.3">
      <c r="B39" s="31"/>
      <c r="D39" s="31"/>
      <c r="F39" s="31"/>
      <c r="H39" s="31"/>
    </row>
    <row r="40" spans="2:8" x14ac:dyDescent="0.3">
      <c r="B40" s="31"/>
      <c r="D40" s="31"/>
      <c r="F40" s="31"/>
      <c r="H40" s="31"/>
    </row>
    <row r="41" spans="2:8" x14ac:dyDescent="0.3">
      <c r="B41" s="31"/>
      <c r="D41" s="31"/>
      <c r="F41" s="31"/>
      <c r="H41" s="31"/>
    </row>
    <row r="42" spans="2:8" x14ac:dyDescent="0.3">
      <c r="B42" s="31"/>
      <c r="D42" s="31"/>
      <c r="F42" s="31"/>
      <c r="H42" s="31"/>
    </row>
    <row r="43" spans="2:8" x14ac:dyDescent="0.3">
      <c r="B43" s="31"/>
      <c r="D43" s="31"/>
      <c r="F43" s="31"/>
      <c r="H43" s="31"/>
    </row>
    <row r="44" spans="2:8" x14ac:dyDescent="0.3">
      <c r="B44" s="31"/>
      <c r="D44" s="31"/>
      <c r="F44" s="31"/>
      <c r="H44" s="31"/>
    </row>
    <row r="45" spans="2:8" x14ac:dyDescent="0.3">
      <c r="B45" s="31"/>
      <c r="D45" s="31"/>
      <c r="F45" s="31"/>
      <c r="H45" s="31"/>
    </row>
    <row r="46" spans="2:8" x14ac:dyDescent="0.3">
      <c r="B46" s="31"/>
      <c r="D46" s="31"/>
      <c r="F46" s="31"/>
      <c r="H46" s="31"/>
    </row>
    <row r="47" spans="2:8" x14ac:dyDescent="0.3">
      <c r="B47" s="31"/>
      <c r="D47" s="31"/>
      <c r="F47" s="31"/>
      <c r="H47" s="31"/>
    </row>
    <row r="48" spans="2:8" x14ac:dyDescent="0.3">
      <c r="B48" s="31"/>
      <c r="D48" s="31"/>
      <c r="F48" s="31"/>
      <c r="H48" s="31"/>
    </row>
    <row r="49" spans="2:8" x14ac:dyDescent="0.3">
      <c r="B49" s="31"/>
      <c r="D49" s="31"/>
      <c r="F49" s="31"/>
      <c r="H49" s="31"/>
    </row>
    <row r="50" spans="2:8" x14ac:dyDescent="0.3">
      <c r="B50" s="31"/>
      <c r="D50" s="31"/>
      <c r="F50" s="31"/>
      <c r="H50" s="31"/>
    </row>
    <row r="51" spans="2:8" x14ac:dyDescent="0.3">
      <c r="B51" s="31"/>
      <c r="D51" s="31"/>
      <c r="F51" s="31"/>
      <c r="H51" s="31"/>
    </row>
    <row r="52" spans="2:8" x14ac:dyDescent="0.3">
      <c r="B52" s="31"/>
      <c r="D52" s="31"/>
      <c r="F52" s="31"/>
      <c r="H52" s="31"/>
    </row>
    <row r="53" spans="2:8" x14ac:dyDescent="0.3">
      <c r="B53" s="31"/>
      <c r="D53" s="31"/>
      <c r="F53" s="31"/>
      <c r="H53" s="31"/>
    </row>
    <row r="54" spans="2:8" x14ac:dyDescent="0.3">
      <c r="B54" s="31"/>
      <c r="D54" s="31"/>
      <c r="F54" s="31"/>
      <c r="H54" s="31"/>
    </row>
    <row r="55" spans="2:8" x14ac:dyDescent="0.3">
      <c r="B55" s="31"/>
      <c r="D55" s="31"/>
      <c r="F55" s="31"/>
      <c r="H55" s="31"/>
    </row>
    <row r="56" spans="2:8" x14ac:dyDescent="0.3">
      <c r="B56" s="31"/>
      <c r="D56" s="31"/>
      <c r="F56" s="31"/>
      <c r="H56" s="31"/>
    </row>
    <row r="57" spans="2:8" x14ac:dyDescent="0.3">
      <c r="B57" s="31"/>
      <c r="D57" s="31"/>
      <c r="F57" s="31"/>
      <c r="H57" s="31"/>
    </row>
    <row r="58" spans="2:8" x14ac:dyDescent="0.3">
      <c r="B58" s="31"/>
      <c r="D58" s="31"/>
      <c r="F58" s="31"/>
      <c r="H58" s="31"/>
    </row>
  </sheetData>
  <sheetProtection password="E05F" sheet="1" objects="1" scenarios="1" selectLockedCells="1" selectUnlockedCells="1"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CalculRetention</vt:lpstr>
      <vt:lpstr>Feuil1</vt:lpstr>
      <vt:lpstr>CalculRetention!Impression_des_titres</vt:lpstr>
      <vt:lpstr>ListeA</vt:lpstr>
      <vt:lpstr>ListeB</vt:lpstr>
      <vt:lpstr>ListeC</vt:lpstr>
      <vt:lpstr>ListeD</vt:lpstr>
      <vt:lpstr>ListeF</vt:lpstr>
      <vt:lpstr>TypeProjet</vt:lpstr>
      <vt:lpstr>CalculRetention!Zone_d_impression</vt:lpstr>
      <vt:lpstr>Feuil1!Zone_d_impression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Martignago Yvan (DIM)</dc:creator>
  <cp:lastModifiedBy>Yves Kazemi</cp:lastModifiedBy>
  <cp:lastPrinted>2016-10-03T11:59:23Z</cp:lastPrinted>
  <dcterms:created xsi:type="dcterms:W3CDTF">2014-09-22T09:41:24Z</dcterms:created>
  <dcterms:modified xsi:type="dcterms:W3CDTF">2024-03-11T06:20:26Z</dcterms:modified>
</cp:coreProperties>
</file>